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 activeTab="1"/>
  </bookViews>
  <sheets>
    <sheet name="Halm" sheetId="1" r:id="rId1"/>
    <sheet name="Enggræs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7" i="3" l="1"/>
  <c r="C7" i="3"/>
  <c r="H45" i="2" l="1"/>
  <c r="G45" i="2"/>
  <c r="D45" i="2"/>
  <c r="H44" i="2"/>
  <c r="G44" i="2"/>
  <c r="D44" i="2"/>
  <c r="H43" i="2"/>
  <c r="G43" i="2"/>
  <c r="D43" i="2"/>
  <c r="H42" i="2"/>
  <c r="G42" i="2"/>
  <c r="D42" i="2"/>
  <c r="H41" i="2"/>
  <c r="G41" i="2"/>
  <c r="D41" i="2"/>
  <c r="H40" i="2"/>
  <c r="G40" i="2"/>
  <c r="D40" i="2"/>
  <c r="H39" i="2"/>
  <c r="G39" i="2"/>
  <c r="D39" i="2"/>
  <c r="H38" i="2"/>
  <c r="G38" i="2"/>
  <c r="D38" i="2"/>
  <c r="H37" i="2"/>
  <c r="G37" i="2"/>
  <c r="D37" i="2"/>
  <c r="H36" i="2"/>
  <c r="G36" i="2"/>
  <c r="D36" i="2"/>
  <c r="H35" i="2"/>
  <c r="G35" i="2"/>
  <c r="D35" i="2"/>
  <c r="H34" i="2"/>
  <c r="G34" i="2"/>
  <c r="D34" i="2"/>
  <c r="H33" i="2"/>
  <c r="G33" i="2"/>
  <c r="D33" i="2"/>
  <c r="H32" i="2"/>
  <c r="G32" i="2"/>
  <c r="D32" i="2"/>
  <c r="H31" i="2"/>
  <c r="G31" i="2"/>
  <c r="D31" i="2"/>
  <c r="H30" i="2"/>
  <c r="G30" i="2"/>
  <c r="D30" i="2"/>
  <c r="H29" i="2"/>
  <c r="G29" i="2"/>
  <c r="D29" i="2"/>
  <c r="H28" i="2"/>
  <c r="G28" i="2"/>
  <c r="D28" i="2"/>
  <c r="H27" i="2"/>
  <c r="G27" i="2"/>
  <c r="D27" i="2"/>
  <c r="H26" i="2"/>
  <c r="G26" i="2"/>
  <c r="D26" i="2"/>
  <c r="H25" i="2"/>
  <c r="G25" i="2"/>
  <c r="D25" i="2"/>
  <c r="H24" i="2"/>
  <c r="G24" i="2"/>
  <c r="D24" i="2"/>
  <c r="H23" i="2"/>
  <c r="G23" i="2"/>
  <c r="D23" i="2"/>
  <c r="H22" i="2"/>
  <c r="G22" i="2"/>
  <c r="D22" i="2"/>
  <c r="H21" i="2"/>
  <c r="G21" i="2"/>
  <c r="D21" i="2"/>
  <c r="S20" i="2"/>
  <c r="H20" i="2"/>
  <c r="G20" i="2"/>
  <c r="D20" i="2"/>
  <c r="S19" i="2"/>
  <c r="O22" i="2" s="1"/>
  <c r="H19" i="2"/>
  <c r="G19" i="2"/>
  <c r="D19" i="2"/>
  <c r="H18" i="2"/>
  <c r="G18" i="2"/>
  <c r="D18" i="2"/>
  <c r="K18" i="2" s="1"/>
  <c r="H17" i="2"/>
  <c r="G17" i="2"/>
  <c r="D17" i="2"/>
  <c r="E12" i="2"/>
  <c r="E44" i="2" s="1"/>
  <c r="F44" i="2" s="1"/>
  <c r="I44" i="2" s="1"/>
  <c r="E8" i="2"/>
  <c r="K22" i="2" l="1"/>
  <c r="K24" i="2"/>
  <c r="K26" i="2"/>
  <c r="K28" i="2"/>
  <c r="K30" i="2"/>
  <c r="K32" i="2"/>
  <c r="K34" i="2"/>
  <c r="K36" i="2"/>
  <c r="K38" i="2"/>
  <c r="K40" i="2"/>
  <c r="K42" i="2"/>
  <c r="K44" i="2"/>
  <c r="K17" i="2"/>
  <c r="K19" i="2"/>
  <c r="K20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E17" i="2"/>
  <c r="F17" i="2" s="1"/>
  <c r="I17" i="2" s="1"/>
  <c r="E18" i="2"/>
  <c r="F18" i="2" s="1"/>
  <c r="I18" i="2" s="1"/>
  <c r="E22" i="2"/>
  <c r="F22" i="2" s="1"/>
  <c r="I22" i="2" s="1"/>
  <c r="E23" i="2"/>
  <c r="F23" i="2" s="1"/>
  <c r="I23" i="2" s="1"/>
  <c r="E25" i="2"/>
  <c r="F25" i="2" s="1"/>
  <c r="I25" i="2" s="1"/>
  <c r="E27" i="2"/>
  <c r="F27" i="2" s="1"/>
  <c r="I27" i="2" s="1"/>
  <c r="E29" i="2"/>
  <c r="F29" i="2" s="1"/>
  <c r="I29" i="2" s="1"/>
  <c r="E31" i="2"/>
  <c r="F31" i="2" s="1"/>
  <c r="I31" i="2" s="1"/>
  <c r="E33" i="2"/>
  <c r="F33" i="2" s="1"/>
  <c r="I33" i="2" s="1"/>
  <c r="E35" i="2"/>
  <c r="F35" i="2" s="1"/>
  <c r="I35" i="2" s="1"/>
  <c r="E37" i="2"/>
  <c r="F37" i="2" s="1"/>
  <c r="I37" i="2" s="1"/>
  <c r="E39" i="2"/>
  <c r="F39" i="2" s="1"/>
  <c r="I39" i="2" s="1"/>
  <c r="E41" i="2"/>
  <c r="F41" i="2" s="1"/>
  <c r="I41" i="2" s="1"/>
  <c r="E43" i="2"/>
  <c r="F43" i="2" s="1"/>
  <c r="I43" i="2" s="1"/>
  <c r="E45" i="2"/>
  <c r="F45" i="2" s="1"/>
  <c r="I45" i="2" s="1"/>
  <c r="E19" i="2"/>
  <c r="F19" i="2" s="1"/>
  <c r="I19" i="2" s="1"/>
  <c r="E20" i="2"/>
  <c r="F20" i="2" s="1"/>
  <c r="I20" i="2" s="1"/>
  <c r="E21" i="2"/>
  <c r="F21" i="2" s="1"/>
  <c r="I21" i="2" s="1"/>
  <c r="E24" i="2"/>
  <c r="F24" i="2" s="1"/>
  <c r="I24" i="2" s="1"/>
  <c r="E26" i="2"/>
  <c r="F26" i="2" s="1"/>
  <c r="I26" i="2" s="1"/>
  <c r="E28" i="2"/>
  <c r="F28" i="2" s="1"/>
  <c r="I28" i="2" s="1"/>
  <c r="E30" i="2"/>
  <c r="F30" i="2" s="1"/>
  <c r="I30" i="2" s="1"/>
  <c r="E32" i="2"/>
  <c r="F32" i="2" s="1"/>
  <c r="I32" i="2" s="1"/>
  <c r="E34" i="2"/>
  <c r="F34" i="2" s="1"/>
  <c r="I34" i="2" s="1"/>
  <c r="E36" i="2"/>
  <c r="F36" i="2" s="1"/>
  <c r="I36" i="2" s="1"/>
  <c r="E38" i="2"/>
  <c r="F38" i="2" s="1"/>
  <c r="I38" i="2" s="1"/>
  <c r="E40" i="2"/>
  <c r="F40" i="2" s="1"/>
  <c r="I40" i="2" s="1"/>
  <c r="E42" i="2"/>
  <c r="F42" i="2" s="1"/>
  <c r="I42" i="2" s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7" i="1"/>
  <c r="E8" i="1"/>
  <c r="S20" i="1" l="1"/>
  <c r="S19" i="1"/>
  <c r="O22" i="1" s="1"/>
  <c r="G18" i="1" l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H17" i="1"/>
  <c r="G17" i="1"/>
  <c r="E12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7" i="1"/>
  <c r="E17" i="1" l="1"/>
  <c r="F17" i="1" s="1"/>
  <c r="I17" i="1" s="1"/>
  <c r="E44" i="1"/>
  <c r="F44" i="1" s="1"/>
  <c r="E42" i="1"/>
  <c r="F42" i="1" s="1"/>
  <c r="I42" i="1" s="1"/>
  <c r="E40" i="1"/>
  <c r="F40" i="1" s="1"/>
  <c r="E38" i="1"/>
  <c r="F38" i="1" s="1"/>
  <c r="E36" i="1"/>
  <c r="F36" i="1" s="1"/>
  <c r="E34" i="1"/>
  <c r="F34" i="1" s="1"/>
  <c r="I34" i="1" s="1"/>
  <c r="E32" i="1"/>
  <c r="F32" i="1" s="1"/>
  <c r="E30" i="1"/>
  <c r="F30" i="1" s="1"/>
  <c r="E28" i="1"/>
  <c r="F28" i="1" s="1"/>
  <c r="E26" i="1"/>
  <c r="F26" i="1" s="1"/>
  <c r="E24" i="1"/>
  <c r="F24" i="1" s="1"/>
  <c r="E22" i="1"/>
  <c r="F22" i="1" s="1"/>
  <c r="I22" i="1" s="1"/>
  <c r="E20" i="1"/>
  <c r="F20" i="1" s="1"/>
  <c r="E18" i="1"/>
  <c r="F18" i="1" s="1"/>
  <c r="I44" i="1"/>
  <c r="I40" i="1"/>
  <c r="I36" i="1"/>
  <c r="I32" i="1"/>
  <c r="I28" i="1"/>
  <c r="I24" i="1"/>
  <c r="I20" i="1"/>
  <c r="E45" i="1"/>
  <c r="F45" i="1" s="1"/>
  <c r="I45" i="1" s="1"/>
  <c r="E43" i="1"/>
  <c r="F43" i="1" s="1"/>
  <c r="E41" i="1"/>
  <c r="F41" i="1" s="1"/>
  <c r="I41" i="1" s="1"/>
  <c r="E39" i="1"/>
  <c r="F39" i="1" s="1"/>
  <c r="E37" i="1"/>
  <c r="F37" i="1" s="1"/>
  <c r="I37" i="1" s="1"/>
  <c r="E35" i="1"/>
  <c r="F35" i="1" s="1"/>
  <c r="E33" i="1"/>
  <c r="F33" i="1" s="1"/>
  <c r="I33" i="1" s="1"/>
  <c r="E31" i="1"/>
  <c r="F31" i="1" s="1"/>
  <c r="E29" i="1"/>
  <c r="F29" i="1" s="1"/>
  <c r="I29" i="1" s="1"/>
  <c r="E27" i="1"/>
  <c r="F27" i="1" s="1"/>
  <c r="E25" i="1"/>
  <c r="F25" i="1" s="1"/>
  <c r="I25" i="1" s="1"/>
  <c r="E23" i="1"/>
  <c r="F23" i="1" s="1"/>
  <c r="E21" i="1"/>
  <c r="F21" i="1" s="1"/>
  <c r="I21" i="1" s="1"/>
  <c r="E19" i="1"/>
  <c r="F19" i="1" s="1"/>
  <c r="I30" i="1"/>
  <c r="I18" i="1"/>
  <c r="I43" i="1"/>
  <c r="I39" i="1"/>
  <c r="I35" i="1"/>
  <c r="I31" i="1"/>
  <c r="I27" i="1"/>
  <c r="I23" i="1"/>
  <c r="I19" i="1"/>
  <c r="I38" i="1"/>
  <c r="I26" i="1"/>
</calcChain>
</file>

<file path=xl/sharedStrings.xml><?xml version="1.0" encoding="utf-8"?>
<sst xmlns="http://schemas.openxmlformats.org/spreadsheetml/2006/main" count="97" uniqueCount="49">
  <si>
    <t>Eksempel på ændring af halms indhold af tilgængeligt gas</t>
  </si>
  <si>
    <t>metan, liter/VS</t>
  </si>
  <si>
    <t>Metan indhold til biogas</t>
  </si>
  <si>
    <t>m3 gas/tons VS</t>
  </si>
  <si>
    <t>Pris på halm, kr/tons</t>
  </si>
  <si>
    <t>Behandlingsomkostninge, kr/tons halm</t>
  </si>
  <si>
    <t>Organisk tørstof (VS)</t>
  </si>
  <si>
    <t>Halm mængder, kg pr. tons VS</t>
  </si>
  <si>
    <t>m3 gas/tons halm</t>
  </si>
  <si>
    <t>Halm pris</t>
  </si>
  <si>
    <t>Salgspris på biogas, kr./m3</t>
  </si>
  <si>
    <t>Salg af gas</t>
  </si>
  <si>
    <t>Behandlingspris</t>
  </si>
  <si>
    <t>Fortjeneste</t>
  </si>
  <si>
    <t>Extruder niveau</t>
  </si>
  <si>
    <t>Trykkogning</t>
  </si>
  <si>
    <t>Kulhydrat</t>
  </si>
  <si>
    <t>%</t>
  </si>
  <si>
    <t>Lignin</t>
  </si>
  <si>
    <t>støkiometrisk</t>
  </si>
  <si>
    <t>=&gt;</t>
  </si>
  <si>
    <t>Reel</t>
  </si>
  <si>
    <t>Balance</t>
  </si>
  <si>
    <t>% af støk</t>
  </si>
  <si>
    <t>kr</t>
  </si>
  <si>
    <t>kg</t>
  </si>
  <si>
    <t>Tørstofindhold (TS) halm</t>
  </si>
  <si>
    <t>Forhold mellem TS og VS</t>
  </si>
  <si>
    <t>Absolut maksimum</t>
  </si>
  <si>
    <t>Eksempel på ændring af enggræs indhold af tilgængeligt gas</t>
  </si>
  <si>
    <t>Rundballer overdækket</t>
  </si>
  <si>
    <t>Rundballer  ikke overdækket</t>
  </si>
  <si>
    <t>Antal baller</t>
  </si>
  <si>
    <t>Minibigballer wrap</t>
  </si>
  <si>
    <t>rundballer wrap</t>
  </si>
  <si>
    <t>tons frisk vægt</t>
  </si>
  <si>
    <t>tons TS</t>
  </si>
  <si>
    <t>% TS</t>
  </si>
  <si>
    <t>Omregning</t>
  </si>
  <si>
    <t>Metanudbytte</t>
  </si>
  <si>
    <t>Nuværende niveau ved 30 dage</t>
  </si>
  <si>
    <t xml:space="preserve">metan, </t>
  </si>
  <si>
    <t>liter/VS</t>
  </si>
  <si>
    <t>m3 gas/</t>
  </si>
  <si>
    <t>tons VS</t>
  </si>
  <si>
    <t>tons halm</t>
  </si>
  <si>
    <t>m3 metangas/</t>
  </si>
  <si>
    <t>Behandlingsomkostninge, kr/tons græs</t>
  </si>
  <si>
    <t>Ingen behandling ,da det ikke kan svare sig.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</si>
</sst>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[Red]\-0\ "/>
  </numFmts>
  <fonts count="4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3" fontId="0" fillId="0" borderId="0" xfId="0" applyNumberFormat="1"/>
    <xf numFmtId="9" fontId="0" fillId="0" borderId="0" xfId="0" applyNumberFormat="1"/>
    <xf numFmtId="1" fontId="0" fillId="0" borderId="0" xfId="0" applyNumberFormat="1"/>
    <xf numFmtId="165" fontId="0" fillId="0" borderId="0" xfId="0" applyNumberFormat="1"/>
    <xf numFmtId="0" fontId="2" fillId="0" borderId="0" xfId="0" applyFont="1" applyFill="1"/>
    <xf numFmtId="1" fontId="2" fillId="0" borderId="0" xfId="0" applyNumberFormat="1" applyFont="1" applyFill="1"/>
    <xf numFmtId="165" fontId="2" fillId="0" borderId="0" xfId="0" applyNumberFormat="1" applyFont="1" applyFill="1"/>
    <xf numFmtId="0" fontId="1" fillId="0" borderId="0" xfId="0" applyFont="1"/>
    <xf numFmtId="3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164" fontId="0" fillId="0" borderId="0" xfId="0" applyNumberFormat="1" applyFill="1"/>
    <xf numFmtId="0" fontId="0" fillId="2" borderId="0" xfId="0" applyFill="1"/>
    <xf numFmtId="1" fontId="0" fillId="2" borderId="0" xfId="0" applyNumberFormat="1" applyFill="1"/>
    <xf numFmtId="0" fontId="0" fillId="0" borderId="0" xfId="0" quotePrefix="1"/>
    <xf numFmtId="2" fontId="0" fillId="0" borderId="0" xfId="0" applyNumberFormat="1"/>
    <xf numFmtId="0" fontId="3" fillId="0" borderId="0" xfId="0" applyFont="1"/>
    <xf numFmtId="1" fontId="0" fillId="0" borderId="0" xfId="0" applyNumberFormat="1" applyFill="1"/>
    <xf numFmtId="164" fontId="0" fillId="2" borderId="0" xfId="0" applyNumberFormat="1" applyFill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5"/>
  <sheetViews>
    <sheetView workbookViewId="0">
      <selection activeCell="G14" sqref="G14"/>
    </sheetView>
  </sheetViews>
  <sheetFormatPr defaultRowHeight="15" x14ac:dyDescent="0.25"/>
  <cols>
    <col min="2" max="2" width="18" customWidth="1"/>
    <col min="3" max="3" width="8.7109375" customWidth="1"/>
    <col min="4" max="4" width="15.42578125" customWidth="1"/>
    <col min="5" max="5" width="13.42578125" customWidth="1"/>
    <col min="6" max="6" width="10" bestFit="1" customWidth="1"/>
    <col min="8" max="8" width="15.28515625" customWidth="1"/>
    <col min="9" max="9" width="11.7109375" customWidth="1"/>
  </cols>
  <sheetData>
    <row r="3" spans="3:11" ht="18.75" x14ac:dyDescent="0.3">
      <c r="C3" s="18" t="s">
        <v>0</v>
      </c>
    </row>
    <row r="6" spans="3:11" x14ac:dyDescent="0.25">
      <c r="C6" t="s">
        <v>26</v>
      </c>
      <c r="E6" s="14">
        <v>86</v>
      </c>
      <c r="F6" s="2" t="s">
        <v>17</v>
      </c>
      <c r="H6" s="2"/>
    </row>
    <row r="7" spans="3:11" x14ac:dyDescent="0.25">
      <c r="C7" t="s">
        <v>27</v>
      </c>
      <c r="E7" s="14">
        <v>90</v>
      </c>
      <c r="F7" s="2" t="s">
        <v>17</v>
      </c>
      <c r="H7" s="2"/>
    </row>
    <row r="8" spans="3:11" x14ac:dyDescent="0.25">
      <c r="C8" t="s">
        <v>6</v>
      </c>
      <c r="E8" s="19">
        <f>E6*E7/100</f>
        <v>77.400000000000006</v>
      </c>
      <c r="F8" t="s">
        <v>17</v>
      </c>
    </row>
    <row r="9" spans="3:11" x14ac:dyDescent="0.25">
      <c r="C9" t="s">
        <v>2</v>
      </c>
      <c r="E9" s="19">
        <v>55</v>
      </c>
      <c r="F9" t="s">
        <v>17</v>
      </c>
    </row>
    <row r="10" spans="3:11" x14ac:dyDescent="0.25">
      <c r="C10" t="s">
        <v>4</v>
      </c>
      <c r="E10" s="15">
        <v>550</v>
      </c>
      <c r="F10" t="s">
        <v>24</v>
      </c>
    </row>
    <row r="11" spans="3:11" x14ac:dyDescent="0.25">
      <c r="C11" t="s">
        <v>5</v>
      </c>
      <c r="E11" s="15">
        <v>0</v>
      </c>
      <c r="F11" t="s">
        <v>24</v>
      </c>
    </row>
    <row r="12" spans="3:11" x14ac:dyDescent="0.25">
      <c r="C12" t="s">
        <v>7</v>
      </c>
      <c r="E12" s="13">
        <f>1000/(E6/100*E7/100)</f>
        <v>1291.9896640826873</v>
      </c>
      <c r="F12" t="s">
        <v>25</v>
      </c>
    </row>
    <row r="13" spans="3:11" x14ac:dyDescent="0.25">
      <c r="C13" t="s">
        <v>10</v>
      </c>
      <c r="E13" s="20">
        <v>2.5</v>
      </c>
      <c r="F13" t="s">
        <v>24</v>
      </c>
    </row>
    <row r="15" spans="3:11" x14ac:dyDescent="0.25">
      <c r="C15" t="s">
        <v>41</v>
      </c>
      <c r="D15" t="s">
        <v>43</v>
      </c>
      <c r="E15" t="s">
        <v>46</v>
      </c>
      <c r="F15" t="s">
        <v>11</v>
      </c>
      <c r="G15" t="s">
        <v>9</v>
      </c>
      <c r="H15" t="s">
        <v>12</v>
      </c>
      <c r="I15" t="s">
        <v>13</v>
      </c>
      <c r="K15" t="s">
        <v>23</v>
      </c>
    </row>
    <row r="16" spans="3:11" x14ac:dyDescent="0.25">
      <c r="C16" t="s">
        <v>42</v>
      </c>
      <c r="D16" s="3" t="s">
        <v>44</v>
      </c>
      <c r="E16" t="s">
        <v>45</v>
      </c>
    </row>
    <row r="17" spans="1:20" x14ac:dyDescent="0.25">
      <c r="A17" s="9" t="s">
        <v>40</v>
      </c>
      <c r="B17" s="9"/>
      <c r="C17" s="9">
        <v>150</v>
      </c>
      <c r="D17" s="10">
        <f>C17/$E$9*100</f>
        <v>272.72727272727269</v>
      </c>
      <c r="E17" s="11">
        <f>D17/$E$12*1000</f>
        <v>211.09090909090907</v>
      </c>
      <c r="F17" s="11">
        <f>E17*$E$13</f>
        <v>527.72727272727263</v>
      </c>
      <c r="G17" s="11">
        <f>$E$10</f>
        <v>550</v>
      </c>
      <c r="H17" s="11">
        <f>$E$11</f>
        <v>0</v>
      </c>
      <c r="I17" s="12">
        <f>F17-G17-H17</f>
        <v>-22.272727272727366</v>
      </c>
      <c r="K17" s="1">
        <f t="shared" ref="K17:K45" si="0">D17*100/(O$22*1000)</f>
        <v>28.501721503978839</v>
      </c>
      <c r="N17" t="s">
        <v>16</v>
      </c>
      <c r="O17">
        <v>80</v>
      </c>
      <c r="P17" t="s">
        <v>17</v>
      </c>
    </row>
    <row r="18" spans="1:20" x14ac:dyDescent="0.25">
      <c r="C18">
        <v>160</v>
      </c>
      <c r="D18" s="21">
        <f t="shared" ref="D18:D45" si="1">C18/$E$9*100</f>
        <v>290.90909090909093</v>
      </c>
      <c r="E18" s="4">
        <f t="shared" ref="E18:E45" si="2">D18/$E$12*1000</f>
        <v>225.16363636363639</v>
      </c>
      <c r="F18" s="4">
        <f t="shared" ref="F18:F45" si="3">E18*$E$13</f>
        <v>562.90909090909099</v>
      </c>
      <c r="G18" s="4">
        <f t="shared" ref="G18:G45" si="4">$E$10</f>
        <v>550</v>
      </c>
      <c r="H18" s="4">
        <f t="shared" ref="H18:H45" si="5">$E$11</f>
        <v>0</v>
      </c>
      <c r="I18" s="5">
        <f t="shared" ref="I18:I45" si="6">F18-G18-H18</f>
        <v>12.909090909090992</v>
      </c>
      <c r="K18" s="1">
        <f t="shared" si="0"/>
        <v>30.401836270910767</v>
      </c>
      <c r="N18" t="s">
        <v>18</v>
      </c>
      <c r="O18">
        <v>20</v>
      </c>
      <c r="P18" t="s">
        <v>17</v>
      </c>
    </row>
    <row r="19" spans="1:20" x14ac:dyDescent="0.25">
      <c r="C19">
        <v>170</v>
      </c>
      <c r="D19" s="21">
        <f t="shared" si="1"/>
        <v>309.09090909090907</v>
      </c>
      <c r="E19" s="4">
        <f t="shared" si="2"/>
        <v>239.23636363636362</v>
      </c>
      <c r="F19" s="4">
        <f t="shared" si="3"/>
        <v>598.09090909090901</v>
      </c>
      <c r="G19" s="4">
        <f t="shared" si="4"/>
        <v>550</v>
      </c>
      <c r="H19" s="4">
        <f t="shared" si="5"/>
        <v>0</v>
      </c>
      <c r="I19" s="5">
        <f t="shared" si="6"/>
        <v>48.090909090909008</v>
      </c>
      <c r="K19" s="1">
        <f t="shared" si="0"/>
        <v>32.301951037842692</v>
      </c>
      <c r="N19" t="s">
        <v>16</v>
      </c>
      <c r="O19">
        <v>0.82</v>
      </c>
      <c r="P19" t="s">
        <v>19</v>
      </c>
      <c r="R19" s="16" t="s">
        <v>20</v>
      </c>
      <c r="S19">
        <f>O19*0.95</f>
        <v>0.77899999999999991</v>
      </c>
      <c r="T19" t="s">
        <v>21</v>
      </c>
    </row>
    <row r="20" spans="1:20" x14ac:dyDescent="0.25">
      <c r="C20">
        <v>180</v>
      </c>
      <c r="D20" s="21">
        <f t="shared" si="1"/>
        <v>327.27272727272731</v>
      </c>
      <c r="E20" s="4">
        <f t="shared" si="2"/>
        <v>253.30909090909094</v>
      </c>
      <c r="F20" s="4">
        <f t="shared" si="3"/>
        <v>633.27272727272737</v>
      </c>
      <c r="G20" s="4">
        <f t="shared" si="4"/>
        <v>550</v>
      </c>
      <c r="H20" s="4">
        <f t="shared" si="5"/>
        <v>0</v>
      </c>
      <c r="I20" s="5">
        <f t="shared" si="6"/>
        <v>83.272727272727366</v>
      </c>
      <c r="K20" s="1">
        <f t="shared" si="0"/>
        <v>34.20206580477462</v>
      </c>
      <c r="N20" t="s">
        <v>18</v>
      </c>
      <c r="O20">
        <v>1.72</v>
      </c>
      <c r="P20" t="s">
        <v>19</v>
      </c>
      <c r="R20" s="16" t="s">
        <v>20</v>
      </c>
      <c r="S20">
        <f>O20*0.97</f>
        <v>1.6683999999999999</v>
      </c>
      <c r="T20" t="s">
        <v>21</v>
      </c>
    </row>
    <row r="21" spans="1:20" x14ac:dyDescent="0.25">
      <c r="C21">
        <v>190</v>
      </c>
      <c r="D21" s="21">
        <f t="shared" si="1"/>
        <v>345.45454545454544</v>
      </c>
      <c r="E21" s="4">
        <f t="shared" si="2"/>
        <v>267.38181818181818</v>
      </c>
      <c r="F21" s="4">
        <f t="shared" si="3"/>
        <v>668.4545454545455</v>
      </c>
      <c r="G21" s="4">
        <f t="shared" si="4"/>
        <v>550</v>
      </c>
      <c r="H21" s="4">
        <f t="shared" si="5"/>
        <v>0</v>
      </c>
      <c r="I21" s="5">
        <f t="shared" si="6"/>
        <v>118.4545454545455</v>
      </c>
      <c r="K21" s="1">
        <f t="shared" si="0"/>
        <v>36.102180571706533</v>
      </c>
    </row>
    <row r="22" spans="1:20" x14ac:dyDescent="0.25">
      <c r="C22">
        <v>200</v>
      </c>
      <c r="D22" s="21">
        <f t="shared" si="1"/>
        <v>363.63636363636363</v>
      </c>
      <c r="E22" s="4">
        <f t="shared" si="2"/>
        <v>281.45454545454544</v>
      </c>
      <c r="F22" s="4">
        <f t="shared" si="3"/>
        <v>703.63636363636363</v>
      </c>
      <c r="G22" s="4">
        <f t="shared" si="4"/>
        <v>550</v>
      </c>
      <c r="H22" s="4">
        <f t="shared" si="5"/>
        <v>0</v>
      </c>
      <c r="I22" s="5">
        <f t="shared" si="6"/>
        <v>153.63636363636363</v>
      </c>
      <c r="K22" s="1">
        <f t="shared" si="0"/>
        <v>38.002295338638454</v>
      </c>
      <c r="N22" t="s">
        <v>22</v>
      </c>
      <c r="O22" s="17">
        <f>((S19*O17)+(S20*O18))/100</f>
        <v>0.95687999999999984</v>
      </c>
    </row>
    <row r="23" spans="1:20" x14ac:dyDescent="0.25">
      <c r="C23">
        <v>210</v>
      </c>
      <c r="D23" s="21">
        <f t="shared" si="1"/>
        <v>381.81818181818181</v>
      </c>
      <c r="E23" s="4">
        <f t="shared" si="2"/>
        <v>295.52727272727276</v>
      </c>
      <c r="F23" s="4">
        <f t="shared" si="3"/>
        <v>738.81818181818187</v>
      </c>
      <c r="G23" s="4">
        <f t="shared" si="4"/>
        <v>550</v>
      </c>
      <c r="H23" s="4">
        <f t="shared" si="5"/>
        <v>0</v>
      </c>
      <c r="I23" s="5">
        <f t="shared" si="6"/>
        <v>188.81818181818187</v>
      </c>
      <c r="K23" s="1">
        <f t="shared" si="0"/>
        <v>39.902410105570382</v>
      </c>
    </row>
    <row r="24" spans="1:20" x14ac:dyDescent="0.25">
      <c r="C24">
        <v>220</v>
      </c>
      <c r="D24" s="21">
        <f t="shared" si="1"/>
        <v>400</v>
      </c>
      <c r="E24" s="4">
        <f t="shared" si="2"/>
        <v>309.59999999999997</v>
      </c>
      <c r="F24" s="4">
        <f t="shared" si="3"/>
        <v>773.99999999999989</v>
      </c>
      <c r="G24" s="4">
        <f t="shared" si="4"/>
        <v>550</v>
      </c>
      <c r="H24" s="4">
        <f t="shared" si="5"/>
        <v>0</v>
      </c>
      <c r="I24" s="5">
        <f t="shared" si="6"/>
        <v>223.99999999999989</v>
      </c>
      <c r="K24" s="1">
        <f t="shared" si="0"/>
        <v>41.802524872502303</v>
      </c>
    </row>
    <row r="25" spans="1:20" x14ac:dyDescent="0.25">
      <c r="C25">
        <v>230</v>
      </c>
      <c r="D25" s="21">
        <f t="shared" si="1"/>
        <v>418.18181818181819</v>
      </c>
      <c r="E25" s="4">
        <f t="shared" si="2"/>
        <v>323.67272727272729</v>
      </c>
      <c r="F25" s="4">
        <f t="shared" si="3"/>
        <v>809.18181818181824</v>
      </c>
      <c r="G25" s="4">
        <f t="shared" si="4"/>
        <v>550</v>
      </c>
      <c r="H25" s="4">
        <f t="shared" si="5"/>
        <v>0</v>
      </c>
      <c r="I25" s="5">
        <f t="shared" si="6"/>
        <v>259.18181818181824</v>
      </c>
      <c r="K25" s="1">
        <f t="shared" si="0"/>
        <v>43.702639639434224</v>
      </c>
    </row>
    <row r="26" spans="1:20" x14ac:dyDescent="0.25">
      <c r="C26">
        <v>240</v>
      </c>
      <c r="D26" s="21">
        <f t="shared" si="1"/>
        <v>436.36363636363632</v>
      </c>
      <c r="E26" s="4">
        <f t="shared" si="2"/>
        <v>337.74545454545449</v>
      </c>
      <c r="F26" s="4">
        <f t="shared" si="3"/>
        <v>844.36363636363626</v>
      </c>
      <c r="G26" s="4">
        <f t="shared" si="4"/>
        <v>550</v>
      </c>
      <c r="H26" s="4">
        <f t="shared" si="5"/>
        <v>0</v>
      </c>
      <c r="I26" s="5">
        <f t="shared" si="6"/>
        <v>294.36363636363626</v>
      </c>
      <c r="K26" s="1">
        <f t="shared" si="0"/>
        <v>45.602754406366145</v>
      </c>
    </row>
    <row r="27" spans="1:20" x14ac:dyDescent="0.25">
      <c r="A27" s="6" t="s">
        <v>14</v>
      </c>
      <c r="B27" s="6"/>
      <c r="C27" s="6">
        <v>250</v>
      </c>
      <c r="D27" s="21">
        <f t="shared" si="1"/>
        <v>454.54545454545456</v>
      </c>
      <c r="E27" s="7">
        <f t="shared" si="2"/>
        <v>351.81818181818181</v>
      </c>
      <c r="F27" s="7">
        <f t="shared" si="3"/>
        <v>879.5454545454545</v>
      </c>
      <c r="G27" s="7">
        <f t="shared" si="4"/>
        <v>550</v>
      </c>
      <c r="H27" s="7">
        <f t="shared" si="5"/>
        <v>0</v>
      </c>
      <c r="I27" s="8">
        <f t="shared" si="6"/>
        <v>329.5454545454545</v>
      </c>
      <c r="K27" s="1">
        <f t="shared" si="0"/>
        <v>47.502869173298073</v>
      </c>
    </row>
    <row r="28" spans="1:20" x14ac:dyDescent="0.25">
      <c r="C28">
        <v>260</v>
      </c>
      <c r="D28" s="21">
        <f t="shared" si="1"/>
        <v>472.72727272727275</v>
      </c>
      <c r="E28" s="4">
        <f t="shared" si="2"/>
        <v>365.89090909090908</v>
      </c>
      <c r="F28" s="4">
        <f t="shared" si="3"/>
        <v>914.72727272727275</v>
      </c>
      <c r="G28" s="4">
        <f t="shared" si="4"/>
        <v>550</v>
      </c>
      <c r="H28" s="4">
        <f t="shared" si="5"/>
        <v>0</v>
      </c>
      <c r="I28" s="5">
        <f t="shared" si="6"/>
        <v>364.72727272727275</v>
      </c>
      <c r="K28" s="1">
        <f t="shared" si="0"/>
        <v>49.402983940229994</v>
      </c>
    </row>
    <row r="29" spans="1:20" x14ac:dyDescent="0.25">
      <c r="A29" t="s">
        <v>15</v>
      </c>
      <c r="C29">
        <v>270</v>
      </c>
      <c r="D29" s="21">
        <f t="shared" si="1"/>
        <v>490.90909090909093</v>
      </c>
      <c r="E29" s="4">
        <f t="shared" si="2"/>
        <v>379.9636363636364</v>
      </c>
      <c r="F29" s="4">
        <f t="shared" si="3"/>
        <v>949.90909090909099</v>
      </c>
      <c r="G29" s="4">
        <f t="shared" si="4"/>
        <v>550</v>
      </c>
      <c r="H29" s="4">
        <f t="shared" si="5"/>
        <v>0</v>
      </c>
      <c r="I29" s="5">
        <f t="shared" si="6"/>
        <v>399.90909090909099</v>
      </c>
      <c r="K29" s="1">
        <f t="shared" si="0"/>
        <v>51.303098707161922</v>
      </c>
    </row>
    <row r="30" spans="1:20" x14ac:dyDescent="0.25">
      <c r="C30">
        <v>280</v>
      </c>
      <c r="D30" s="21">
        <f t="shared" si="1"/>
        <v>509.09090909090907</v>
      </c>
      <c r="E30" s="4">
        <f t="shared" si="2"/>
        <v>394.0363636363636</v>
      </c>
      <c r="F30" s="4">
        <f t="shared" si="3"/>
        <v>985.09090909090901</v>
      </c>
      <c r="G30" s="4">
        <f t="shared" si="4"/>
        <v>550</v>
      </c>
      <c r="H30" s="4">
        <f t="shared" si="5"/>
        <v>0</v>
      </c>
      <c r="I30" s="5">
        <f t="shared" si="6"/>
        <v>435.09090909090901</v>
      </c>
      <c r="K30" s="1">
        <f t="shared" si="0"/>
        <v>53.203213474093836</v>
      </c>
    </row>
    <row r="31" spans="1:20" x14ac:dyDescent="0.25">
      <c r="C31">
        <v>290</v>
      </c>
      <c r="D31" s="21">
        <f t="shared" si="1"/>
        <v>527.27272727272725</v>
      </c>
      <c r="E31" s="4">
        <f t="shared" si="2"/>
        <v>408.10909090909087</v>
      </c>
      <c r="F31" s="4">
        <f t="shared" si="3"/>
        <v>1020.2727272727271</v>
      </c>
      <c r="G31" s="4">
        <f t="shared" si="4"/>
        <v>550</v>
      </c>
      <c r="H31" s="4">
        <f t="shared" si="5"/>
        <v>0</v>
      </c>
      <c r="I31" s="5">
        <f t="shared" si="6"/>
        <v>470.27272727272714</v>
      </c>
      <c r="K31" s="1">
        <f t="shared" si="0"/>
        <v>55.103328241025764</v>
      </c>
    </row>
    <row r="32" spans="1:20" x14ac:dyDescent="0.25">
      <c r="C32">
        <v>300</v>
      </c>
      <c r="D32" s="21">
        <f t="shared" si="1"/>
        <v>545.45454545454538</v>
      </c>
      <c r="E32" s="4">
        <f t="shared" si="2"/>
        <v>422.18181818181813</v>
      </c>
      <c r="F32" s="4">
        <f t="shared" si="3"/>
        <v>1055.4545454545453</v>
      </c>
      <c r="G32" s="4">
        <f t="shared" si="4"/>
        <v>550</v>
      </c>
      <c r="H32" s="4">
        <f t="shared" si="5"/>
        <v>0</v>
      </c>
      <c r="I32" s="5">
        <f t="shared" si="6"/>
        <v>505.45454545454527</v>
      </c>
      <c r="K32" s="1">
        <f t="shared" si="0"/>
        <v>57.003443007957678</v>
      </c>
    </row>
    <row r="33" spans="1:11" x14ac:dyDescent="0.25">
      <c r="C33">
        <v>310</v>
      </c>
      <c r="D33" s="21">
        <f t="shared" si="1"/>
        <v>563.63636363636363</v>
      </c>
      <c r="E33" s="4">
        <f t="shared" si="2"/>
        <v>436.25454545454545</v>
      </c>
      <c r="F33" s="4">
        <f t="shared" si="3"/>
        <v>1090.6363636363635</v>
      </c>
      <c r="G33" s="4">
        <f t="shared" si="4"/>
        <v>550</v>
      </c>
      <c r="H33" s="4">
        <f t="shared" si="5"/>
        <v>0</v>
      </c>
      <c r="I33" s="5">
        <f t="shared" si="6"/>
        <v>540.63636363636351</v>
      </c>
      <c r="K33" s="1">
        <f t="shared" si="0"/>
        <v>58.903557774889606</v>
      </c>
    </row>
    <row r="34" spans="1:11" x14ac:dyDescent="0.25">
      <c r="C34">
        <v>320</v>
      </c>
      <c r="D34" s="21">
        <f t="shared" si="1"/>
        <v>581.81818181818187</v>
      </c>
      <c r="E34" s="4">
        <f t="shared" si="2"/>
        <v>450.32727272727277</v>
      </c>
      <c r="F34" s="4">
        <f t="shared" si="3"/>
        <v>1125.818181818182</v>
      </c>
      <c r="G34" s="4">
        <f t="shared" si="4"/>
        <v>550</v>
      </c>
      <c r="H34" s="4">
        <f t="shared" si="5"/>
        <v>0</v>
      </c>
      <c r="I34" s="5">
        <f t="shared" si="6"/>
        <v>575.81818181818198</v>
      </c>
      <c r="K34" s="1">
        <f t="shared" si="0"/>
        <v>60.803672541821534</v>
      </c>
    </row>
    <row r="35" spans="1:11" x14ac:dyDescent="0.25">
      <c r="C35">
        <v>330</v>
      </c>
      <c r="D35" s="21">
        <f t="shared" si="1"/>
        <v>600</v>
      </c>
      <c r="E35" s="4">
        <f t="shared" si="2"/>
        <v>464.4</v>
      </c>
      <c r="F35" s="4">
        <f t="shared" si="3"/>
        <v>1161</v>
      </c>
      <c r="G35" s="4">
        <f t="shared" si="4"/>
        <v>550</v>
      </c>
      <c r="H35" s="4">
        <f t="shared" si="5"/>
        <v>0</v>
      </c>
      <c r="I35" s="5">
        <f t="shared" si="6"/>
        <v>611</v>
      </c>
      <c r="K35" s="1">
        <f t="shared" si="0"/>
        <v>62.703787308753455</v>
      </c>
    </row>
    <row r="36" spans="1:11" x14ac:dyDescent="0.25">
      <c r="C36">
        <v>340</v>
      </c>
      <c r="D36" s="21">
        <f t="shared" si="1"/>
        <v>618.18181818181813</v>
      </c>
      <c r="E36" s="4">
        <f t="shared" si="2"/>
        <v>478.47272727272724</v>
      </c>
      <c r="F36" s="4">
        <f t="shared" si="3"/>
        <v>1196.181818181818</v>
      </c>
      <c r="G36" s="4">
        <f t="shared" si="4"/>
        <v>550</v>
      </c>
      <c r="H36" s="4">
        <f t="shared" si="5"/>
        <v>0</v>
      </c>
      <c r="I36" s="5">
        <f t="shared" si="6"/>
        <v>646.18181818181802</v>
      </c>
      <c r="K36" s="1">
        <f t="shared" si="0"/>
        <v>64.603902075685383</v>
      </c>
    </row>
    <row r="37" spans="1:11" x14ac:dyDescent="0.25">
      <c r="C37">
        <v>350</v>
      </c>
      <c r="D37" s="21">
        <f t="shared" si="1"/>
        <v>636.36363636363637</v>
      </c>
      <c r="E37" s="4">
        <f t="shared" si="2"/>
        <v>492.54545454545456</v>
      </c>
      <c r="F37" s="4">
        <f t="shared" si="3"/>
        <v>1231.3636363636365</v>
      </c>
      <c r="G37" s="4">
        <f t="shared" si="4"/>
        <v>550</v>
      </c>
      <c r="H37" s="4">
        <f t="shared" si="5"/>
        <v>0</v>
      </c>
      <c r="I37" s="5">
        <f t="shared" si="6"/>
        <v>681.36363636363649</v>
      </c>
      <c r="K37" s="1">
        <f t="shared" si="0"/>
        <v>66.504016842617304</v>
      </c>
    </row>
    <row r="38" spans="1:11" x14ac:dyDescent="0.25">
      <c r="C38">
        <v>360</v>
      </c>
      <c r="D38" s="21">
        <f t="shared" si="1"/>
        <v>654.54545454545462</v>
      </c>
      <c r="E38" s="4">
        <f t="shared" si="2"/>
        <v>506.61818181818188</v>
      </c>
      <c r="F38" s="4">
        <f t="shared" si="3"/>
        <v>1266.5454545454547</v>
      </c>
      <c r="G38" s="4">
        <f t="shared" si="4"/>
        <v>550</v>
      </c>
      <c r="H38" s="4">
        <f t="shared" si="5"/>
        <v>0</v>
      </c>
      <c r="I38" s="5">
        <f t="shared" si="6"/>
        <v>716.54545454545473</v>
      </c>
      <c r="K38" s="1">
        <f t="shared" si="0"/>
        <v>68.404131609549239</v>
      </c>
    </row>
    <row r="39" spans="1:11" x14ac:dyDescent="0.25">
      <c r="C39">
        <v>370</v>
      </c>
      <c r="D39" s="21">
        <f t="shared" si="1"/>
        <v>672.72727272727275</v>
      </c>
      <c r="E39" s="4">
        <f t="shared" si="2"/>
        <v>520.69090909090914</v>
      </c>
      <c r="F39" s="4">
        <f t="shared" si="3"/>
        <v>1301.727272727273</v>
      </c>
      <c r="G39" s="4">
        <f t="shared" si="4"/>
        <v>550</v>
      </c>
      <c r="H39" s="4">
        <f t="shared" si="5"/>
        <v>0</v>
      </c>
      <c r="I39" s="5">
        <f t="shared" si="6"/>
        <v>751.72727272727298</v>
      </c>
      <c r="K39" s="1">
        <f t="shared" si="0"/>
        <v>70.30424637648116</v>
      </c>
    </row>
    <row r="40" spans="1:11" x14ac:dyDescent="0.25">
      <c r="C40">
        <v>380</v>
      </c>
      <c r="D40" s="21">
        <f t="shared" si="1"/>
        <v>690.90909090909088</v>
      </c>
      <c r="E40" s="4">
        <f t="shared" si="2"/>
        <v>534.76363636363635</v>
      </c>
      <c r="F40" s="4">
        <f t="shared" si="3"/>
        <v>1336.909090909091</v>
      </c>
      <c r="G40" s="4">
        <f t="shared" si="4"/>
        <v>550</v>
      </c>
      <c r="H40" s="4">
        <f t="shared" si="5"/>
        <v>0</v>
      </c>
      <c r="I40" s="5">
        <f t="shared" si="6"/>
        <v>786.90909090909099</v>
      </c>
      <c r="K40" s="1">
        <f t="shared" si="0"/>
        <v>72.204361143413067</v>
      </c>
    </row>
    <row r="41" spans="1:11" x14ac:dyDescent="0.25">
      <c r="C41">
        <v>390</v>
      </c>
      <c r="D41" s="21">
        <f t="shared" si="1"/>
        <v>709.09090909090912</v>
      </c>
      <c r="E41" s="4">
        <f t="shared" si="2"/>
        <v>548.83636363636367</v>
      </c>
      <c r="F41" s="4">
        <f t="shared" si="3"/>
        <v>1372.0909090909092</v>
      </c>
      <c r="G41" s="4">
        <f t="shared" si="4"/>
        <v>550</v>
      </c>
      <c r="H41" s="4">
        <f t="shared" si="5"/>
        <v>0</v>
      </c>
      <c r="I41" s="5">
        <f t="shared" si="6"/>
        <v>822.09090909090924</v>
      </c>
      <c r="K41" s="1">
        <f t="shared" si="0"/>
        <v>74.104475910345002</v>
      </c>
    </row>
    <row r="42" spans="1:11" x14ac:dyDescent="0.25">
      <c r="C42">
        <v>400</v>
      </c>
      <c r="D42" s="21">
        <f t="shared" si="1"/>
        <v>727.27272727272725</v>
      </c>
      <c r="E42" s="4">
        <f t="shared" si="2"/>
        <v>562.90909090909088</v>
      </c>
      <c r="F42" s="4">
        <f t="shared" si="3"/>
        <v>1407.2727272727273</v>
      </c>
      <c r="G42" s="4">
        <f t="shared" si="4"/>
        <v>550</v>
      </c>
      <c r="H42" s="4">
        <f t="shared" si="5"/>
        <v>0</v>
      </c>
      <c r="I42" s="5">
        <f t="shared" si="6"/>
        <v>857.27272727272725</v>
      </c>
      <c r="K42" s="1">
        <f t="shared" si="0"/>
        <v>76.004590677276909</v>
      </c>
    </row>
    <row r="43" spans="1:11" x14ac:dyDescent="0.25">
      <c r="C43">
        <v>410</v>
      </c>
      <c r="D43" s="21">
        <f t="shared" si="1"/>
        <v>745.45454545454538</v>
      </c>
      <c r="E43" s="4">
        <f t="shared" si="2"/>
        <v>576.9818181818182</v>
      </c>
      <c r="F43" s="4">
        <f t="shared" si="3"/>
        <v>1442.4545454545455</v>
      </c>
      <c r="G43" s="4">
        <f t="shared" si="4"/>
        <v>550</v>
      </c>
      <c r="H43" s="4">
        <f t="shared" si="5"/>
        <v>0</v>
      </c>
      <c r="I43" s="5">
        <f t="shared" si="6"/>
        <v>892.4545454545455</v>
      </c>
      <c r="K43" s="1">
        <f t="shared" si="0"/>
        <v>77.904705444208844</v>
      </c>
    </row>
    <row r="44" spans="1:11" x14ac:dyDescent="0.25">
      <c r="C44">
        <v>420</v>
      </c>
      <c r="D44" s="21">
        <f t="shared" si="1"/>
        <v>763.63636363636363</v>
      </c>
      <c r="E44" s="4">
        <f t="shared" si="2"/>
        <v>591.05454545454552</v>
      </c>
      <c r="F44" s="4">
        <f t="shared" si="3"/>
        <v>1477.6363636363637</v>
      </c>
      <c r="G44" s="4">
        <f t="shared" si="4"/>
        <v>550</v>
      </c>
      <c r="H44" s="4">
        <f t="shared" si="5"/>
        <v>0</v>
      </c>
      <c r="I44" s="5">
        <f t="shared" si="6"/>
        <v>927.63636363636374</v>
      </c>
      <c r="K44" s="1">
        <f t="shared" si="0"/>
        <v>79.804820211140765</v>
      </c>
    </row>
    <row r="45" spans="1:11" x14ac:dyDescent="0.25">
      <c r="A45" t="s">
        <v>28</v>
      </c>
      <c r="C45">
        <v>430</v>
      </c>
      <c r="D45" s="21">
        <f t="shared" si="1"/>
        <v>781.81818181818187</v>
      </c>
      <c r="E45" s="4">
        <f t="shared" si="2"/>
        <v>605.12727272727273</v>
      </c>
      <c r="F45" s="4">
        <f t="shared" si="3"/>
        <v>1512.8181818181818</v>
      </c>
      <c r="G45" s="4">
        <f t="shared" si="4"/>
        <v>550</v>
      </c>
      <c r="H45" s="4">
        <f t="shared" si="5"/>
        <v>0</v>
      </c>
      <c r="I45" s="5">
        <f t="shared" si="6"/>
        <v>962.81818181818176</v>
      </c>
      <c r="K45" s="1">
        <f t="shared" si="0"/>
        <v>81.7049349780727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5"/>
  <sheetViews>
    <sheetView tabSelected="1" workbookViewId="0">
      <selection activeCell="H13" sqref="H13"/>
    </sheetView>
  </sheetViews>
  <sheetFormatPr defaultRowHeight="15" x14ac:dyDescent="0.25"/>
  <cols>
    <col min="3" max="3" width="16.42578125" customWidth="1"/>
    <col min="4" max="4" width="19.140625" customWidth="1"/>
    <col min="5" max="5" width="16.5703125" customWidth="1"/>
    <col min="6" max="6" width="11.7109375" customWidth="1"/>
    <col min="8" max="8" width="15.28515625" customWidth="1"/>
    <col min="9" max="9" width="11.7109375" customWidth="1"/>
  </cols>
  <sheetData>
    <row r="3" spans="3:11" ht="18.75" x14ac:dyDescent="0.3">
      <c r="C3" s="18" t="s">
        <v>29</v>
      </c>
    </row>
    <row r="6" spans="3:11" x14ac:dyDescent="0.25">
      <c r="C6" t="s">
        <v>26</v>
      </c>
      <c r="E6" s="14">
        <v>85</v>
      </c>
      <c r="F6" s="2" t="s">
        <v>17</v>
      </c>
      <c r="H6" s="2"/>
    </row>
    <row r="7" spans="3:11" x14ac:dyDescent="0.25">
      <c r="C7" t="s">
        <v>27</v>
      </c>
      <c r="E7" s="14">
        <v>95</v>
      </c>
      <c r="F7" s="2" t="s">
        <v>17</v>
      </c>
      <c r="H7" s="2"/>
    </row>
    <row r="8" spans="3:11" x14ac:dyDescent="0.25">
      <c r="C8" t="s">
        <v>6</v>
      </c>
      <c r="E8" s="19">
        <f>E6*E7/100</f>
        <v>80.75</v>
      </c>
      <c r="F8" t="s">
        <v>17</v>
      </c>
    </row>
    <row r="9" spans="3:11" x14ac:dyDescent="0.25">
      <c r="C9" t="s">
        <v>2</v>
      </c>
      <c r="E9" s="19">
        <v>55</v>
      </c>
      <c r="F9" t="s">
        <v>17</v>
      </c>
    </row>
    <row r="10" spans="3:11" x14ac:dyDescent="0.25">
      <c r="C10" t="s">
        <v>4</v>
      </c>
      <c r="E10" s="15">
        <v>450</v>
      </c>
      <c r="F10" t="s">
        <v>24</v>
      </c>
    </row>
    <row r="11" spans="3:11" x14ac:dyDescent="0.25">
      <c r="C11" t="s">
        <v>47</v>
      </c>
      <c r="E11" s="15">
        <v>0</v>
      </c>
      <c r="F11" t="s">
        <v>24</v>
      </c>
      <c r="G11" t="s">
        <v>48</v>
      </c>
    </row>
    <row r="12" spans="3:11" x14ac:dyDescent="0.25">
      <c r="C12" t="s">
        <v>7</v>
      </c>
      <c r="E12" s="13">
        <f>1000/(E6/100*E7/100)</f>
        <v>1238.3900928792571</v>
      </c>
      <c r="F12" t="s">
        <v>25</v>
      </c>
    </row>
    <row r="13" spans="3:11" x14ac:dyDescent="0.25">
      <c r="C13" t="s">
        <v>10</v>
      </c>
      <c r="E13" s="20">
        <v>2.5</v>
      </c>
      <c r="F13" t="s">
        <v>24</v>
      </c>
    </row>
    <row r="15" spans="3:11" x14ac:dyDescent="0.25">
      <c r="C15" t="s">
        <v>1</v>
      </c>
      <c r="D15" t="s">
        <v>3</v>
      </c>
      <c r="E15" t="s">
        <v>8</v>
      </c>
      <c r="F15" t="s">
        <v>11</v>
      </c>
      <c r="G15" t="s">
        <v>9</v>
      </c>
      <c r="H15" t="s">
        <v>12</v>
      </c>
      <c r="I15" t="s">
        <v>13</v>
      </c>
      <c r="K15" t="s">
        <v>23</v>
      </c>
    </row>
    <row r="16" spans="3:11" x14ac:dyDescent="0.25">
      <c r="D16" s="3"/>
    </row>
    <row r="17" spans="1:20" x14ac:dyDescent="0.25">
      <c r="A17" s="9"/>
      <c r="B17" s="9"/>
      <c r="C17" s="9">
        <v>150</v>
      </c>
      <c r="D17" s="10">
        <f>C17/$E$9*100</f>
        <v>272.72727272727269</v>
      </c>
      <c r="E17" s="11">
        <f>D17/$E$12*1000</f>
        <v>220.22727272727269</v>
      </c>
      <c r="F17" s="11">
        <f>E17*$E$13</f>
        <v>550.56818181818176</v>
      </c>
      <c r="G17" s="11">
        <f>$E$10</f>
        <v>450</v>
      </c>
      <c r="H17" s="11">
        <f>$E$11</f>
        <v>0</v>
      </c>
      <c r="I17" s="12">
        <f>F17-G17-H17</f>
        <v>100.56818181818176</v>
      </c>
      <c r="K17" s="1">
        <f t="shared" ref="K17:K45" si="0">D17*100/(O$22*1000)</f>
        <v>28.501721503978839</v>
      </c>
      <c r="N17" t="s">
        <v>16</v>
      </c>
      <c r="O17">
        <v>80</v>
      </c>
      <c r="P17" t="s">
        <v>17</v>
      </c>
    </row>
    <row r="18" spans="1:20" x14ac:dyDescent="0.25">
      <c r="C18">
        <v>160</v>
      </c>
      <c r="D18" s="21">
        <f t="shared" ref="D18:D45" si="1">C18/$E$9*100</f>
        <v>290.90909090909093</v>
      </c>
      <c r="E18" s="4">
        <f t="shared" ref="E18:E45" si="2">D18/$E$12*1000</f>
        <v>234.90909090909091</v>
      </c>
      <c r="F18" s="4">
        <f t="shared" ref="F18:F45" si="3">E18*$E$13</f>
        <v>587.27272727272725</v>
      </c>
      <c r="G18" s="4">
        <f t="shared" ref="G18:G45" si="4">$E$10</f>
        <v>450</v>
      </c>
      <c r="H18" s="4">
        <f t="shared" ref="H18:H45" si="5">$E$11</f>
        <v>0</v>
      </c>
      <c r="I18" s="5">
        <f t="shared" ref="I18:I45" si="6">F18-G18-H18</f>
        <v>137.27272727272725</v>
      </c>
      <c r="K18" s="1">
        <f t="shared" si="0"/>
        <v>30.401836270910767</v>
      </c>
      <c r="N18" t="s">
        <v>18</v>
      </c>
      <c r="O18">
        <v>20</v>
      </c>
      <c r="P18" t="s">
        <v>17</v>
      </c>
    </row>
    <row r="19" spans="1:20" x14ac:dyDescent="0.25">
      <c r="C19">
        <v>170</v>
      </c>
      <c r="D19" s="21">
        <f t="shared" si="1"/>
        <v>309.09090909090907</v>
      </c>
      <c r="E19" s="4">
        <f t="shared" si="2"/>
        <v>249.59090909090907</v>
      </c>
      <c r="F19" s="4">
        <f t="shared" si="3"/>
        <v>623.97727272727263</v>
      </c>
      <c r="G19" s="4">
        <f t="shared" si="4"/>
        <v>450</v>
      </c>
      <c r="H19" s="4">
        <f t="shared" si="5"/>
        <v>0</v>
      </c>
      <c r="I19" s="5">
        <f t="shared" si="6"/>
        <v>173.97727272727263</v>
      </c>
      <c r="K19" s="1">
        <f t="shared" si="0"/>
        <v>32.301951037842692</v>
      </c>
      <c r="N19" t="s">
        <v>16</v>
      </c>
      <c r="O19">
        <v>0.82</v>
      </c>
      <c r="P19" t="s">
        <v>19</v>
      </c>
      <c r="R19" s="16" t="s">
        <v>20</v>
      </c>
      <c r="S19">
        <f>O19*0.95</f>
        <v>0.77899999999999991</v>
      </c>
      <c r="T19" t="s">
        <v>21</v>
      </c>
    </row>
    <row r="20" spans="1:20" x14ac:dyDescent="0.25">
      <c r="C20">
        <v>180</v>
      </c>
      <c r="D20" s="21">
        <f t="shared" si="1"/>
        <v>327.27272727272731</v>
      </c>
      <c r="E20" s="4">
        <f t="shared" si="2"/>
        <v>264.27272727272725</v>
      </c>
      <c r="F20" s="4">
        <f t="shared" si="3"/>
        <v>660.68181818181813</v>
      </c>
      <c r="G20" s="4">
        <f t="shared" si="4"/>
        <v>450</v>
      </c>
      <c r="H20" s="4">
        <f t="shared" si="5"/>
        <v>0</v>
      </c>
      <c r="I20" s="5">
        <f t="shared" si="6"/>
        <v>210.68181818181813</v>
      </c>
      <c r="K20" s="1">
        <f t="shared" si="0"/>
        <v>34.20206580477462</v>
      </c>
      <c r="N20" t="s">
        <v>18</v>
      </c>
      <c r="O20">
        <v>1.72</v>
      </c>
      <c r="P20" t="s">
        <v>19</v>
      </c>
      <c r="R20" s="16" t="s">
        <v>20</v>
      </c>
      <c r="S20">
        <f>O20*0.97</f>
        <v>1.6683999999999999</v>
      </c>
      <c r="T20" t="s">
        <v>21</v>
      </c>
    </row>
    <row r="21" spans="1:20" x14ac:dyDescent="0.25">
      <c r="C21">
        <v>190</v>
      </c>
      <c r="D21" s="21">
        <f t="shared" si="1"/>
        <v>345.45454545454544</v>
      </c>
      <c r="E21" s="4">
        <f t="shared" si="2"/>
        <v>278.95454545454538</v>
      </c>
      <c r="F21" s="4">
        <f t="shared" si="3"/>
        <v>697.38636363636351</v>
      </c>
      <c r="G21" s="4">
        <f t="shared" si="4"/>
        <v>450</v>
      </c>
      <c r="H21" s="4">
        <f t="shared" si="5"/>
        <v>0</v>
      </c>
      <c r="I21" s="5">
        <f t="shared" si="6"/>
        <v>247.38636363636351</v>
      </c>
      <c r="K21" s="1">
        <f t="shared" si="0"/>
        <v>36.102180571706533</v>
      </c>
    </row>
    <row r="22" spans="1:20" x14ac:dyDescent="0.25">
      <c r="C22">
        <v>200</v>
      </c>
      <c r="D22" s="21">
        <f t="shared" si="1"/>
        <v>363.63636363636363</v>
      </c>
      <c r="E22" s="4">
        <f t="shared" si="2"/>
        <v>293.63636363636357</v>
      </c>
      <c r="F22" s="4">
        <f t="shared" si="3"/>
        <v>734.09090909090889</v>
      </c>
      <c r="G22" s="4">
        <f t="shared" si="4"/>
        <v>450</v>
      </c>
      <c r="H22" s="4">
        <f t="shared" si="5"/>
        <v>0</v>
      </c>
      <c r="I22" s="5">
        <f t="shared" si="6"/>
        <v>284.09090909090889</v>
      </c>
      <c r="K22" s="1">
        <f t="shared" si="0"/>
        <v>38.002295338638454</v>
      </c>
      <c r="N22" t="s">
        <v>22</v>
      </c>
      <c r="O22" s="17">
        <f>((S19*O17)+(S20*O18))/100</f>
        <v>0.95687999999999984</v>
      </c>
    </row>
    <row r="23" spans="1:20" x14ac:dyDescent="0.25">
      <c r="C23">
        <v>210</v>
      </c>
      <c r="D23" s="21">
        <f t="shared" si="1"/>
        <v>381.81818181818181</v>
      </c>
      <c r="E23" s="4">
        <f t="shared" si="2"/>
        <v>308.31818181818176</v>
      </c>
      <c r="F23" s="4">
        <f t="shared" si="3"/>
        <v>770.79545454545439</v>
      </c>
      <c r="G23" s="4">
        <f t="shared" si="4"/>
        <v>450</v>
      </c>
      <c r="H23" s="4">
        <f t="shared" si="5"/>
        <v>0</v>
      </c>
      <c r="I23" s="5">
        <f t="shared" si="6"/>
        <v>320.79545454545439</v>
      </c>
      <c r="K23" s="1">
        <f t="shared" si="0"/>
        <v>39.902410105570382</v>
      </c>
    </row>
    <row r="24" spans="1:20" x14ac:dyDescent="0.25">
      <c r="C24">
        <v>220</v>
      </c>
      <c r="D24" s="21">
        <f t="shared" si="1"/>
        <v>400</v>
      </c>
      <c r="E24" s="4">
        <f t="shared" si="2"/>
        <v>322.99999999999994</v>
      </c>
      <c r="F24" s="4">
        <f t="shared" si="3"/>
        <v>807.49999999999989</v>
      </c>
      <c r="G24" s="4">
        <f t="shared" si="4"/>
        <v>450</v>
      </c>
      <c r="H24" s="4">
        <f t="shared" si="5"/>
        <v>0</v>
      </c>
      <c r="I24" s="5">
        <f t="shared" si="6"/>
        <v>357.49999999999989</v>
      </c>
      <c r="K24" s="1">
        <f t="shared" si="0"/>
        <v>41.802524872502303</v>
      </c>
    </row>
    <row r="25" spans="1:20" x14ac:dyDescent="0.25">
      <c r="C25">
        <v>230</v>
      </c>
      <c r="D25" s="21">
        <f t="shared" si="1"/>
        <v>418.18181818181819</v>
      </c>
      <c r="E25" s="4">
        <f t="shared" si="2"/>
        <v>337.68181818181813</v>
      </c>
      <c r="F25" s="4">
        <f t="shared" si="3"/>
        <v>844.20454545454527</v>
      </c>
      <c r="G25" s="4">
        <f t="shared" si="4"/>
        <v>450</v>
      </c>
      <c r="H25" s="4">
        <f t="shared" si="5"/>
        <v>0</v>
      </c>
      <c r="I25" s="5">
        <f t="shared" si="6"/>
        <v>394.20454545454527</v>
      </c>
      <c r="K25" s="1">
        <f t="shared" si="0"/>
        <v>43.702639639434224</v>
      </c>
    </row>
    <row r="26" spans="1:20" x14ac:dyDescent="0.25">
      <c r="C26">
        <v>240</v>
      </c>
      <c r="D26" s="21">
        <f t="shared" si="1"/>
        <v>436.36363636363632</v>
      </c>
      <c r="E26" s="4">
        <f t="shared" si="2"/>
        <v>352.36363636363632</v>
      </c>
      <c r="F26" s="4">
        <f t="shared" si="3"/>
        <v>880.90909090909076</v>
      </c>
      <c r="G26" s="4">
        <f t="shared" si="4"/>
        <v>450</v>
      </c>
      <c r="H26" s="4">
        <f t="shared" si="5"/>
        <v>0</v>
      </c>
      <c r="I26" s="5">
        <f t="shared" si="6"/>
        <v>430.90909090909076</v>
      </c>
      <c r="K26" s="1">
        <f t="shared" si="0"/>
        <v>45.602754406366145</v>
      </c>
    </row>
    <row r="27" spans="1:20" x14ac:dyDescent="0.25">
      <c r="A27" s="6" t="s">
        <v>14</v>
      </c>
      <c r="B27" s="6"/>
      <c r="C27" s="6">
        <v>250</v>
      </c>
      <c r="D27" s="21">
        <f t="shared" si="1"/>
        <v>454.54545454545456</v>
      </c>
      <c r="E27" s="7">
        <f t="shared" si="2"/>
        <v>367.0454545454545</v>
      </c>
      <c r="F27" s="7">
        <f t="shared" si="3"/>
        <v>917.61363636363626</v>
      </c>
      <c r="G27" s="7">
        <f t="shared" si="4"/>
        <v>450</v>
      </c>
      <c r="H27" s="7">
        <f t="shared" si="5"/>
        <v>0</v>
      </c>
      <c r="I27" s="8">
        <f t="shared" si="6"/>
        <v>467.61363636363626</v>
      </c>
      <c r="K27" s="1">
        <f t="shared" si="0"/>
        <v>47.502869173298073</v>
      </c>
    </row>
    <row r="28" spans="1:20" x14ac:dyDescent="0.25">
      <c r="C28">
        <v>260</v>
      </c>
      <c r="D28" s="21">
        <f t="shared" si="1"/>
        <v>472.72727272727275</v>
      </c>
      <c r="E28" s="4">
        <f t="shared" si="2"/>
        <v>381.72727272727269</v>
      </c>
      <c r="F28" s="4">
        <f t="shared" si="3"/>
        <v>954.31818181818176</v>
      </c>
      <c r="G28" s="4">
        <f t="shared" si="4"/>
        <v>450</v>
      </c>
      <c r="H28" s="4">
        <f t="shared" si="5"/>
        <v>0</v>
      </c>
      <c r="I28" s="5">
        <f t="shared" si="6"/>
        <v>504.31818181818176</v>
      </c>
      <c r="K28" s="1">
        <f t="shared" si="0"/>
        <v>49.402983940229994</v>
      </c>
    </row>
    <row r="29" spans="1:20" x14ac:dyDescent="0.25">
      <c r="A29" t="s">
        <v>15</v>
      </c>
      <c r="C29">
        <v>270</v>
      </c>
      <c r="D29" s="21">
        <f t="shared" si="1"/>
        <v>490.90909090909093</v>
      </c>
      <c r="E29" s="4">
        <f t="shared" si="2"/>
        <v>396.40909090909088</v>
      </c>
      <c r="F29" s="4">
        <f t="shared" si="3"/>
        <v>991.02272727272725</v>
      </c>
      <c r="G29" s="4">
        <f t="shared" si="4"/>
        <v>450</v>
      </c>
      <c r="H29" s="4">
        <f t="shared" si="5"/>
        <v>0</v>
      </c>
      <c r="I29" s="5">
        <f t="shared" si="6"/>
        <v>541.02272727272725</v>
      </c>
      <c r="K29" s="1">
        <f t="shared" si="0"/>
        <v>51.303098707161922</v>
      </c>
    </row>
    <row r="30" spans="1:20" x14ac:dyDescent="0.25">
      <c r="C30">
        <v>280</v>
      </c>
      <c r="D30" s="21">
        <f t="shared" si="1"/>
        <v>509.09090909090907</v>
      </c>
      <c r="E30" s="4">
        <f t="shared" si="2"/>
        <v>411.09090909090907</v>
      </c>
      <c r="F30" s="4">
        <f t="shared" si="3"/>
        <v>1027.7272727272727</v>
      </c>
      <c r="G30" s="4">
        <f t="shared" si="4"/>
        <v>450</v>
      </c>
      <c r="H30" s="4">
        <f t="shared" si="5"/>
        <v>0</v>
      </c>
      <c r="I30" s="5">
        <f t="shared" si="6"/>
        <v>577.72727272727275</v>
      </c>
      <c r="K30" s="1">
        <f t="shared" si="0"/>
        <v>53.203213474093836</v>
      </c>
    </row>
    <row r="31" spans="1:20" x14ac:dyDescent="0.25">
      <c r="C31">
        <v>290</v>
      </c>
      <c r="D31" s="21">
        <f t="shared" si="1"/>
        <v>527.27272727272725</v>
      </c>
      <c r="E31" s="4">
        <f t="shared" si="2"/>
        <v>425.77272727272725</v>
      </c>
      <c r="F31" s="4">
        <f t="shared" si="3"/>
        <v>1064.431818181818</v>
      </c>
      <c r="G31" s="4">
        <f t="shared" si="4"/>
        <v>450</v>
      </c>
      <c r="H31" s="4">
        <f t="shared" si="5"/>
        <v>0</v>
      </c>
      <c r="I31" s="5">
        <f t="shared" si="6"/>
        <v>614.43181818181802</v>
      </c>
      <c r="K31" s="1">
        <f t="shared" si="0"/>
        <v>55.103328241025764</v>
      </c>
    </row>
    <row r="32" spans="1:20" x14ac:dyDescent="0.25">
      <c r="C32">
        <v>300</v>
      </c>
      <c r="D32" s="21">
        <f t="shared" si="1"/>
        <v>545.45454545454538</v>
      </c>
      <c r="E32" s="4">
        <f t="shared" si="2"/>
        <v>440.45454545454538</v>
      </c>
      <c r="F32" s="4">
        <f t="shared" si="3"/>
        <v>1101.1363636363635</v>
      </c>
      <c r="G32" s="4">
        <f t="shared" si="4"/>
        <v>450</v>
      </c>
      <c r="H32" s="4">
        <f t="shared" si="5"/>
        <v>0</v>
      </c>
      <c r="I32" s="5">
        <f t="shared" si="6"/>
        <v>651.13636363636351</v>
      </c>
      <c r="K32" s="1">
        <f t="shared" si="0"/>
        <v>57.003443007957678</v>
      </c>
    </row>
    <row r="33" spans="1:11" x14ac:dyDescent="0.25">
      <c r="C33">
        <v>310</v>
      </c>
      <c r="D33" s="21">
        <f t="shared" si="1"/>
        <v>563.63636363636363</v>
      </c>
      <c r="E33" s="4">
        <f t="shared" si="2"/>
        <v>455.13636363636363</v>
      </c>
      <c r="F33" s="4">
        <f t="shared" si="3"/>
        <v>1137.840909090909</v>
      </c>
      <c r="G33" s="4">
        <f t="shared" si="4"/>
        <v>450</v>
      </c>
      <c r="H33" s="4">
        <f t="shared" si="5"/>
        <v>0</v>
      </c>
      <c r="I33" s="5">
        <f t="shared" si="6"/>
        <v>687.84090909090901</v>
      </c>
      <c r="K33" s="1">
        <f t="shared" si="0"/>
        <v>58.903557774889606</v>
      </c>
    </row>
    <row r="34" spans="1:11" x14ac:dyDescent="0.25">
      <c r="C34">
        <v>320</v>
      </c>
      <c r="D34" s="21">
        <f t="shared" si="1"/>
        <v>581.81818181818187</v>
      </c>
      <c r="E34" s="4">
        <f t="shared" si="2"/>
        <v>469.81818181818181</v>
      </c>
      <c r="F34" s="4">
        <f t="shared" si="3"/>
        <v>1174.5454545454545</v>
      </c>
      <c r="G34" s="4">
        <f t="shared" si="4"/>
        <v>450</v>
      </c>
      <c r="H34" s="4">
        <f t="shared" si="5"/>
        <v>0</v>
      </c>
      <c r="I34" s="5">
        <f t="shared" si="6"/>
        <v>724.5454545454545</v>
      </c>
      <c r="K34" s="1">
        <f t="shared" si="0"/>
        <v>60.803672541821534</v>
      </c>
    </row>
    <row r="35" spans="1:11" x14ac:dyDescent="0.25">
      <c r="C35">
        <v>330</v>
      </c>
      <c r="D35" s="21">
        <f t="shared" si="1"/>
        <v>600</v>
      </c>
      <c r="E35" s="4">
        <f t="shared" si="2"/>
        <v>484.5</v>
      </c>
      <c r="F35" s="4">
        <f t="shared" si="3"/>
        <v>1211.25</v>
      </c>
      <c r="G35" s="4">
        <f t="shared" si="4"/>
        <v>450</v>
      </c>
      <c r="H35" s="4">
        <f t="shared" si="5"/>
        <v>0</v>
      </c>
      <c r="I35" s="5">
        <f t="shared" si="6"/>
        <v>761.25</v>
      </c>
      <c r="K35" s="1">
        <f t="shared" si="0"/>
        <v>62.703787308753455</v>
      </c>
    </row>
    <row r="36" spans="1:11" x14ac:dyDescent="0.25">
      <c r="C36">
        <v>340</v>
      </c>
      <c r="D36" s="21">
        <f t="shared" si="1"/>
        <v>618.18181818181813</v>
      </c>
      <c r="E36" s="4">
        <f t="shared" si="2"/>
        <v>499.18181818181813</v>
      </c>
      <c r="F36" s="4">
        <f t="shared" si="3"/>
        <v>1247.9545454545453</v>
      </c>
      <c r="G36" s="4">
        <f t="shared" si="4"/>
        <v>450</v>
      </c>
      <c r="H36" s="4">
        <f t="shared" si="5"/>
        <v>0</v>
      </c>
      <c r="I36" s="5">
        <f t="shared" si="6"/>
        <v>797.95454545454527</v>
      </c>
      <c r="K36" s="1">
        <f t="shared" si="0"/>
        <v>64.603902075685383</v>
      </c>
    </row>
    <row r="37" spans="1:11" x14ac:dyDescent="0.25">
      <c r="C37">
        <v>350</v>
      </c>
      <c r="D37" s="21">
        <f t="shared" si="1"/>
        <v>636.36363636363637</v>
      </c>
      <c r="E37" s="4">
        <f t="shared" si="2"/>
        <v>513.86363636363626</v>
      </c>
      <c r="F37" s="4">
        <f t="shared" si="3"/>
        <v>1284.6590909090905</v>
      </c>
      <c r="G37" s="4">
        <f t="shared" si="4"/>
        <v>450</v>
      </c>
      <c r="H37" s="4">
        <f t="shared" si="5"/>
        <v>0</v>
      </c>
      <c r="I37" s="5">
        <f t="shared" si="6"/>
        <v>834.65909090909054</v>
      </c>
      <c r="K37" s="1">
        <f t="shared" si="0"/>
        <v>66.504016842617304</v>
      </c>
    </row>
    <row r="38" spans="1:11" x14ac:dyDescent="0.25">
      <c r="C38">
        <v>360</v>
      </c>
      <c r="D38" s="21">
        <f t="shared" si="1"/>
        <v>654.54545454545462</v>
      </c>
      <c r="E38" s="4">
        <f t="shared" si="2"/>
        <v>528.5454545454545</v>
      </c>
      <c r="F38" s="4">
        <f t="shared" si="3"/>
        <v>1321.3636363636363</v>
      </c>
      <c r="G38" s="4">
        <f t="shared" si="4"/>
        <v>450</v>
      </c>
      <c r="H38" s="4">
        <f t="shared" si="5"/>
        <v>0</v>
      </c>
      <c r="I38" s="5">
        <f t="shared" si="6"/>
        <v>871.36363636363626</v>
      </c>
      <c r="K38" s="1">
        <f t="shared" si="0"/>
        <v>68.404131609549239</v>
      </c>
    </row>
    <row r="39" spans="1:11" x14ac:dyDescent="0.25">
      <c r="C39">
        <v>370</v>
      </c>
      <c r="D39" s="21">
        <f t="shared" si="1"/>
        <v>672.72727272727275</v>
      </c>
      <c r="E39" s="4">
        <f t="shared" si="2"/>
        <v>543.22727272727263</v>
      </c>
      <c r="F39" s="4">
        <f t="shared" si="3"/>
        <v>1358.0681818181815</v>
      </c>
      <c r="G39" s="4">
        <f t="shared" si="4"/>
        <v>450</v>
      </c>
      <c r="H39" s="4">
        <f t="shared" si="5"/>
        <v>0</v>
      </c>
      <c r="I39" s="5">
        <f t="shared" si="6"/>
        <v>908.06818181818153</v>
      </c>
      <c r="K39" s="1">
        <f t="shared" si="0"/>
        <v>70.30424637648116</v>
      </c>
    </row>
    <row r="40" spans="1:11" x14ac:dyDescent="0.25">
      <c r="C40">
        <v>380</v>
      </c>
      <c r="D40" s="21">
        <f t="shared" si="1"/>
        <v>690.90909090909088</v>
      </c>
      <c r="E40" s="4">
        <f t="shared" si="2"/>
        <v>557.90909090909076</v>
      </c>
      <c r="F40" s="4">
        <f t="shared" si="3"/>
        <v>1394.772727272727</v>
      </c>
      <c r="G40" s="4">
        <f t="shared" si="4"/>
        <v>450</v>
      </c>
      <c r="H40" s="4">
        <f t="shared" si="5"/>
        <v>0</v>
      </c>
      <c r="I40" s="5">
        <f t="shared" si="6"/>
        <v>944.77272727272702</v>
      </c>
      <c r="K40" s="1">
        <f t="shared" si="0"/>
        <v>72.204361143413067</v>
      </c>
    </row>
    <row r="41" spans="1:11" x14ac:dyDescent="0.25">
      <c r="C41">
        <v>390</v>
      </c>
      <c r="D41" s="21">
        <f t="shared" si="1"/>
        <v>709.09090909090912</v>
      </c>
      <c r="E41" s="4">
        <f t="shared" si="2"/>
        <v>572.59090909090901</v>
      </c>
      <c r="F41" s="4">
        <f t="shared" si="3"/>
        <v>1431.4772727272725</v>
      </c>
      <c r="G41" s="4">
        <f t="shared" si="4"/>
        <v>450</v>
      </c>
      <c r="H41" s="4">
        <f t="shared" si="5"/>
        <v>0</v>
      </c>
      <c r="I41" s="5">
        <f t="shared" si="6"/>
        <v>981.47727272727252</v>
      </c>
      <c r="K41" s="1">
        <f t="shared" si="0"/>
        <v>74.104475910345002</v>
      </c>
    </row>
    <row r="42" spans="1:11" x14ac:dyDescent="0.25">
      <c r="C42">
        <v>400</v>
      </c>
      <c r="D42" s="21">
        <f t="shared" si="1"/>
        <v>727.27272727272725</v>
      </c>
      <c r="E42" s="4">
        <f t="shared" si="2"/>
        <v>587.27272727272714</v>
      </c>
      <c r="F42" s="4">
        <f t="shared" si="3"/>
        <v>1468.1818181818178</v>
      </c>
      <c r="G42" s="4">
        <f t="shared" si="4"/>
        <v>450</v>
      </c>
      <c r="H42" s="4">
        <f t="shared" si="5"/>
        <v>0</v>
      </c>
      <c r="I42" s="5">
        <f t="shared" si="6"/>
        <v>1018.1818181818178</v>
      </c>
      <c r="K42" s="1">
        <f t="shared" si="0"/>
        <v>76.004590677276909</v>
      </c>
    </row>
    <row r="43" spans="1:11" x14ac:dyDescent="0.25">
      <c r="C43">
        <v>410</v>
      </c>
      <c r="D43" s="21">
        <f t="shared" si="1"/>
        <v>745.45454545454538</v>
      </c>
      <c r="E43" s="4">
        <f t="shared" si="2"/>
        <v>601.95454545454538</v>
      </c>
      <c r="F43" s="4">
        <f t="shared" si="3"/>
        <v>1504.8863636363635</v>
      </c>
      <c r="G43" s="4">
        <f t="shared" si="4"/>
        <v>450</v>
      </c>
      <c r="H43" s="4">
        <f t="shared" si="5"/>
        <v>0</v>
      </c>
      <c r="I43" s="5">
        <f t="shared" si="6"/>
        <v>1054.8863636363635</v>
      </c>
      <c r="K43" s="1">
        <f t="shared" si="0"/>
        <v>77.904705444208844</v>
      </c>
    </row>
    <row r="44" spans="1:11" x14ac:dyDescent="0.25">
      <c r="C44">
        <v>420</v>
      </c>
      <c r="D44" s="21">
        <f t="shared" si="1"/>
        <v>763.63636363636363</v>
      </c>
      <c r="E44" s="4">
        <f t="shared" si="2"/>
        <v>616.63636363636351</v>
      </c>
      <c r="F44" s="4">
        <f t="shared" si="3"/>
        <v>1541.5909090909088</v>
      </c>
      <c r="G44" s="4">
        <f t="shared" si="4"/>
        <v>450</v>
      </c>
      <c r="H44" s="4">
        <f t="shared" si="5"/>
        <v>0</v>
      </c>
      <c r="I44" s="5">
        <f t="shared" si="6"/>
        <v>1091.5909090909088</v>
      </c>
      <c r="K44" s="1">
        <f t="shared" si="0"/>
        <v>79.804820211140765</v>
      </c>
    </row>
    <row r="45" spans="1:11" x14ac:dyDescent="0.25">
      <c r="A45" t="s">
        <v>28</v>
      </c>
      <c r="C45">
        <v>430</v>
      </c>
      <c r="D45" s="21">
        <f t="shared" si="1"/>
        <v>781.81818181818187</v>
      </c>
      <c r="E45" s="4">
        <f t="shared" si="2"/>
        <v>631.31818181818176</v>
      </c>
      <c r="F45" s="4">
        <f t="shared" si="3"/>
        <v>1578.2954545454545</v>
      </c>
      <c r="G45" s="4">
        <f t="shared" si="4"/>
        <v>450</v>
      </c>
      <c r="H45" s="4">
        <f t="shared" si="5"/>
        <v>0</v>
      </c>
      <c r="I45" s="5">
        <f t="shared" si="6"/>
        <v>1128.2954545454545</v>
      </c>
      <c r="K45" s="1">
        <f t="shared" si="0"/>
        <v>81.7049349780727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workbookViewId="0">
      <selection activeCell="C9" sqref="C9"/>
    </sheetView>
  </sheetViews>
  <sheetFormatPr defaultRowHeight="15" x14ac:dyDescent="0.25"/>
  <cols>
    <col min="2" max="3" width="13.140625" customWidth="1"/>
    <col min="4" max="4" width="16.140625" customWidth="1"/>
    <col min="5" max="5" width="21.85546875" bestFit="1" customWidth="1"/>
    <col min="6" max="6" width="26.5703125" bestFit="1" customWidth="1"/>
  </cols>
  <sheetData>
    <row r="3" spans="2:6" x14ac:dyDescent="0.25">
      <c r="C3" t="s">
        <v>33</v>
      </c>
      <c r="D3" t="s">
        <v>34</v>
      </c>
      <c r="E3" t="s">
        <v>30</v>
      </c>
      <c r="F3" t="s">
        <v>31</v>
      </c>
    </row>
    <row r="4" spans="2:6" x14ac:dyDescent="0.25">
      <c r="B4" t="s">
        <v>32</v>
      </c>
      <c r="C4">
        <v>196</v>
      </c>
      <c r="D4">
        <v>65</v>
      </c>
      <c r="E4">
        <v>500</v>
      </c>
    </row>
    <row r="5" spans="2:6" x14ac:dyDescent="0.25">
      <c r="B5" t="s">
        <v>35</v>
      </c>
      <c r="C5">
        <v>78</v>
      </c>
      <c r="D5">
        <v>0</v>
      </c>
      <c r="E5">
        <v>288</v>
      </c>
    </row>
    <row r="6" spans="2:6" x14ac:dyDescent="0.25">
      <c r="B6" t="s">
        <v>36</v>
      </c>
      <c r="C6">
        <v>66.5</v>
      </c>
      <c r="D6">
        <v>24</v>
      </c>
      <c r="E6">
        <v>245</v>
      </c>
    </row>
    <row r="7" spans="2:6" x14ac:dyDescent="0.25">
      <c r="B7" t="s">
        <v>37</v>
      </c>
      <c r="C7">
        <f>C6/C5*100</f>
        <v>85.256410256410248</v>
      </c>
      <c r="D7">
        <v>85</v>
      </c>
      <c r="E7">
        <f t="shared" ref="E7" si="0">E6/E5*100</f>
        <v>85.069444444444443</v>
      </c>
    </row>
    <row r="8" spans="2:6" x14ac:dyDescent="0.25">
      <c r="B8" t="s">
        <v>38</v>
      </c>
      <c r="C8">
        <v>90</v>
      </c>
      <c r="D8">
        <v>90</v>
      </c>
      <c r="E8">
        <v>90</v>
      </c>
    </row>
    <row r="9" spans="2:6" x14ac:dyDescent="0.25">
      <c r="B9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ide" ma:contentTypeID="0x010100C568DB52D9D0A14D9B2FDCC96666E9F2007948130EC3DB064584E219954237AF3900B2A71781AD100B4AA2259F52FD5A4005" ma:contentTypeVersion="0" ma:contentTypeDescription="Side er en skabelon for systemindholdstyper, der er oprettet af funktionen for ressourcer til udgivelse. Kolonneskabeloner fra Side føjes til alle sidebiblioteker, der oprettes af udgivelsesfunktionen." ma:contentTypeScope="" ma:versionID="2ed9bf20526eedc1ff73d508e23c513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7b0ec50b1e335f3209b14a466caec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Kommentarer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10" nillable="true" ma:displayName="Slutdato for planlægning" ma:description="" ma:hidden="true" ma:internalName="PublishingExpirationDate">
      <xsd:simpleType>
        <xsd:restriction base="dms:Unknown"/>
      </xsd:simpleType>
    </xsd:element>
    <xsd:element name="PublishingContact" ma:index="11" nillable="true" ma:displayName="Kontaktperson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-mail-adresse på kontaktperson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avn på kontaktperson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Billede af kontaktperson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Side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sgruppe-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Relationshyperlink for variation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Opløftningsbillede" ma:internalName="PublishingRollupImage">
      <xsd:simpleType>
        <xsd:restriction base="dms:Unknown"/>
      </xsd:simpleType>
    </xsd:element>
    <xsd:element name="Audience" ma:index="19" nillable="true" ma:displayName="Målgrupper" ma:description="" ma:internalName="Audienc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PublishingRollupImage xmlns="http://schemas.microsoft.com/sharepoint/v3" xsi:nil="true"/>
    <PublishingContactEmail xmlns="http://schemas.microsoft.com/sharepoint/v3" xsi:nil="true"/>
    <PublishingVariationGroupID xmlns="http://schemas.microsoft.com/sharepoint/v3" xsi:nil="true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ContactName xmlns="http://schemas.microsoft.com/sharepoint/v3" xsi:nil="true"/>
    <Comments xmlns="http://schemas.microsoft.com/sharepoint/v3">Er det en god forretning af høste enggræs og halm til biogasanlæg. Beregning udarbejdet til Maskinstation Karsten Kristoffersen, som en del af Foulum og BioM projekt</Comments>
    <Audienc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E104F7-DBD7-46B5-947B-4C20B6FB5D5B}"/>
</file>

<file path=customXml/itemProps2.xml><?xml version="1.0" encoding="utf-8"?>
<ds:datastoreItem xmlns:ds="http://schemas.openxmlformats.org/officeDocument/2006/customXml" ds:itemID="{AF6B9950-6A7B-4D1D-BFF9-FB93DD0D91E0}"/>
</file>

<file path=customXml/itemProps3.xml><?xml version="1.0" encoding="utf-8"?>
<ds:datastoreItem xmlns:ds="http://schemas.openxmlformats.org/officeDocument/2006/customXml" ds:itemID="{2E4C2056-3FE3-44BA-8DDD-B82F18055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Halm</vt:lpstr>
      <vt:lpstr>Enggræs</vt:lpstr>
      <vt:lpstr>Ark3</vt:lpstr>
    </vt:vector>
  </TitlesOfParts>
  <Company>Videncentret for Landbrug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Jørgensen</dc:creator>
  <cp:lastModifiedBy>Susanne Trampedach</cp:lastModifiedBy>
  <dcterms:created xsi:type="dcterms:W3CDTF">2013-05-06T08:20:40Z</dcterms:created>
  <dcterms:modified xsi:type="dcterms:W3CDTF">2013-12-03T10:36:06Z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ideInRollups">
    <vt:bool>false</vt:bool>
  </property>
  <property fmtid="{D5CDD505-2E9C-101B-9397-08002B2CF9AE}" pid="3" name="PublishingPageContent">
    <vt:lpwstr/>
  </property>
  <property fmtid="{D5CDD505-2E9C-101B-9397-08002B2CF9AE}" pid="4" name="Revisionsdato">
    <vt:filetime>2013-12-03T09:36:00Z</vt:filetime>
  </property>
  <property fmtid="{D5CDD505-2E9C-101B-9397-08002B2CF9AE}" pid="5" name="WebInfo_FinansieringsLink">
    <vt:lpwstr>db0b9d41-a9cc-40ea-97a0-c5e33ff40f6e</vt:lpwstr>
  </property>
  <property fmtid="{D5CDD505-2E9C-101B-9397-08002B2CF9AE}" pid="6" name="ContentTypeId">
    <vt:lpwstr>0x010100C568DB52D9D0A14D9B2FDCC96666E9F2007948130EC3DB064584E219954237AF3900B2A71781AD100B4AA2259F52FD5A4005</vt:lpwstr>
  </property>
  <property fmtid="{D5CDD505-2E9C-101B-9397-08002B2CF9AE}" pid="7" name="EnclosureFor">
    <vt:lpwstr/>
  </property>
  <property fmtid="{D5CDD505-2E9C-101B-9397-08002B2CF9AE}" pid="8" name="KnowledgeArticle">
    <vt:bool>false</vt:bool>
  </property>
</Properties>
</file>